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asvr14\isadfs\ISAwww_isasvr16\ConSys\Denmark\UserManuals\DAFLoader\"/>
    </mc:Choice>
  </mc:AlternateContent>
  <bookViews>
    <workbookView xWindow="0" yWindow="0" windowWidth="25176" windowHeight="11820"/>
  </bookViews>
  <sheets>
    <sheet name="Standard" sheetId="2" r:id="rId1"/>
  </sheets>
  <calcPr calcId="162913"/>
  <fileRecoveryPr repairLoad="1"/>
</workbook>
</file>

<file path=xl/calcChain.xml><?xml version="1.0" encoding="utf-8"?>
<calcChain xmlns="http://schemas.openxmlformats.org/spreadsheetml/2006/main">
  <c r="E14" i="2" l="1"/>
  <c r="V14" i="2" s="1"/>
  <c r="E17" i="2"/>
  <c r="E18" i="2" s="1"/>
  <c r="E15" i="2"/>
  <c r="F15" i="2" s="1"/>
  <c r="F16" i="2" s="1"/>
  <c r="G15" i="2"/>
  <c r="G16" i="2" s="1"/>
  <c r="G17" i="2"/>
  <c r="G18" i="2" s="1"/>
  <c r="N14" i="2"/>
  <c r="P14" i="2" s="1"/>
  <c r="N15" i="2"/>
  <c r="O15" i="2" s="1"/>
  <c r="N17" i="2"/>
  <c r="N18" i="2" s="1"/>
  <c r="I17" i="2"/>
  <c r="I18" i="2" s="1"/>
  <c r="J15" i="2"/>
  <c r="J16" i="2" s="1"/>
  <c r="I15" i="2"/>
  <c r="J17" i="2"/>
  <c r="J18" i="2" s="1"/>
  <c r="T16" i="2"/>
  <c r="T17" i="2"/>
  <c r="T18" i="2"/>
  <c r="T15" i="2"/>
  <c r="H17" i="2"/>
  <c r="H18" i="2" s="1"/>
  <c r="H15" i="2"/>
  <c r="H16" i="2" s="1"/>
  <c r="I14" i="2"/>
  <c r="E11" i="2"/>
  <c r="F11" i="2" s="1"/>
  <c r="G11" i="2" s="1"/>
  <c r="H11" i="2" s="1"/>
  <c r="I11" i="2" s="1"/>
  <c r="J11" i="2" s="1"/>
  <c r="K11" i="2" s="1"/>
  <c r="L11" i="2" s="1"/>
  <c r="M11" i="2" s="1"/>
  <c r="N11" i="2" s="1"/>
  <c r="B2" i="2"/>
  <c r="U15" i="2"/>
  <c r="K16" i="2"/>
  <c r="L16" i="2"/>
  <c r="M16" i="2"/>
  <c r="U16" i="2"/>
  <c r="U17" i="2"/>
  <c r="K18" i="2"/>
  <c r="L18" i="2"/>
  <c r="M18" i="2"/>
  <c r="U18" i="2"/>
  <c r="I16" i="2"/>
  <c r="W14" i="2"/>
  <c r="X14" i="2"/>
  <c r="X15" i="2"/>
  <c r="R14" i="2" l="1"/>
  <c r="F14" i="2"/>
  <c r="R17" i="2"/>
  <c r="R18" i="2" s="1"/>
  <c r="W17" i="2"/>
  <c r="R15" i="2"/>
  <c r="R16" i="2" s="1"/>
  <c r="F17" i="2"/>
  <c r="V15" i="2"/>
  <c r="V16" i="2" s="1"/>
  <c r="O14" i="2"/>
  <c r="X17" i="2"/>
  <c r="V17" i="2"/>
  <c r="V18" i="2" s="1"/>
  <c r="Q14" i="2"/>
  <c r="O17" i="2"/>
  <c r="P17" i="2" s="1"/>
  <c r="Q17" i="2" s="1"/>
  <c r="O16" i="2"/>
  <c r="P16" i="2" s="1"/>
  <c r="Q16" i="2" s="1"/>
  <c r="P15" i="2"/>
  <c r="Q15" i="2" s="1"/>
  <c r="W18" i="2"/>
  <c r="X18" i="2"/>
  <c r="F18" i="2"/>
  <c r="O11" i="2"/>
  <c r="P11" i="2" s="1"/>
  <c r="G14" i="2"/>
  <c r="E16" i="2"/>
  <c r="O18" i="2"/>
  <c r="P18" i="2" s="1"/>
  <c r="Q18" i="2" s="1"/>
  <c r="W15" i="2"/>
  <c r="N16" i="2"/>
  <c r="Q11" i="2" l="1"/>
  <c r="E24" i="2"/>
  <c r="G27" i="2"/>
  <c r="E37" i="2"/>
  <c r="X16" i="2"/>
  <c r="W16" i="2"/>
  <c r="H27" i="2" l="1"/>
  <c r="R11" i="2"/>
  <c r="S11" i="2" s="1"/>
  <c r="T11" i="2" s="1"/>
  <c r="E21" i="2" l="1"/>
  <c r="U11" i="2"/>
  <c r="F24" i="2" l="1"/>
  <c r="V11" i="2"/>
  <c r="W11" i="2" s="1"/>
  <c r="X11" i="2" s="1"/>
</calcChain>
</file>

<file path=xl/comments1.xml><?xml version="1.0" encoding="utf-8"?>
<comments xmlns="http://schemas.openxmlformats.org/spreadsheetml/2006/main">
  <authors>
    <author>ao</author>
  </authors>
  <commentList>
    <comment ref="F10" authorId="0" shapeId="0">
      <text>
        <r>
          <rPr>
            <b/>
            <sz val="9"/>
            <color indexed="81"/>
            <rFont val="Tahoma"/>
            <charset val="1"/>
          </rPr>
          <t>ao:</t>
        </r>
        <r>
          <rPr>
            <sz val="9"/>
            <color indexed="81"/>
            <rFont val="Tahoma"/>
            <charset val="1"/>
          </rPr>
          <t xml:space="preserve">
120124 JSN: Increased from 0.5 s to 1.0 to reduce acc loss (allow the beam to cool)</t>
        </r>
      </text>
    </comment>
    <comment ref="O10" authorId="0" shapeId="0">
      <text>
        <r>
          <rPr>
            <b/>
            <sz val="9"/>
            <color indexed="81"/>
            <rFont val="Tahoma"/>
            <charset val="1"/>
          </rPr>
          <t>ao:</t>
        </r>
        <r>
          <rPr>
            <sz val="9"/>
            <color indexed="81"/>
            <rFont val="Tahoma"/>
            <charset val="1"/>
          </rPr>
          <t xml:space="preserve">
This the time used for bumping</t>
        </r>
      </text>
    </comment>
    <comment ref="B24" authorId="0" shapeId="0">
      <text>
        <r>
          <rPr>
            <b/>
            <sz val="9"/>
            <color indexed="81"/>
            <rFont val="Tahoma"/>
            <charset val="1"/>
          </rPr>
          <t>ao:</t>
        </r>
        <r>
          <rPr>
            <sz val="9"/>
            <color indexed="81"/>
            <rFont val="Tahoma"/>
            <charset val="1"/>
          </rPr>
          <t xml:space="preserve">
120124 JSN: Old flattop definition. Allows inhibit at max value</t>
        </r>
      </text>
    </comment>
  </commentList>
</comments>
</file>

<file path=xl/sharedStrings.xml><?xml version="1.0" encoding="utf-8"?>
<sst xmlns="http://schemas.openxmlformats.org/spreadsheetml/2006/main" count="94" uniqueCount="49">
  <si>
    <t>H</t>
  </si>
  <si>
    <t>C</t>
  </si>
  <si>
    <t>T</t>
  </si>
  <si>
    <t>V</t>
  </si>
  <si>
    <t>P</t>
  </si>
  <si>
    <t>x</t>
  </si>
  <si>
    <t>D</t>
  </si>
  <si>
    <t>Abs. Vector Time [s]</t>
  </si>
  <si>
    <t>Rel. Vector Time[s]</t>
  </si>
  <si>
    <t>daf</t>
  </si>
  <si>
    <t>Magnet cycle:</t>
  </si>
  <si>
    <t>Inj. values</t>
  </si>
  <si>
    <t>Sheet Version:</t>
  </si>
  <si>
    <t>Sheet Date:</t>
  </si>
  <si>
    <t>Edited by:</t>
  </si>
  <si>
    <t>JSN</t>
  </si>
  <si>
    <t>Creation Date:</t>
  </si>
  <si>
    <t>Origin:</t>
  </si>
  <si>
    <t>Original Date:</t>
  </si>
  <si>
    <t>Flattop</t>
  </si>
  <si>
    <t>F</t>
  </si>
  <si>
    <t>Flattop time</t>
  </si>
  <si>
    <t>Flattop duration</t>
  </si>
  <si>
    <t>El-98-20</t>
  </si>
  <si>
    <t>Comment</t>
  </si>
  <si>
    <t>B</t>
  </si>
  <si>
    <t>bte</t>
  </si>
  <si>
    <t>bit 2 of KXX01TIM.bte is the DAF controlled trigger of the Microtron</t>
  </si>
  <si>
    <t>bit 0 of AST99PGEast.bte is ramp start trigger to LLRF</t>
  </si>
  <si>
    <t>Extraction</t>
  </si>
  <si>
    <t>ExtrTime</t>
  </si>
  <si>
    <t>ConSys Parameter Load</t>
  </si>
  <si>
    <t>L</t>
  </si>
  <si>
    <t>bit n+4 of AST99PGEast.bte is start trigger for AST99TIMn, where n=0..3</t>
  </si>
  <si>
    <t>I</t>
  </si>
  <si>
    <t>RecycleTime</t>
  </si>
  <si>
    <t>c:\temp\example.daf</t>
  </si>
  <si>
    <t>BMH11IBMtst</t>
  </si>
  <si>
    <t>QMH11IQPtst</t>
  </si>
  <si>
    <t>QMH21IQPtst</t>
  </si>
  <si>
    <t>QMV11IQPtst</t>
  </si>
  <si>
    <t>QMV21IQPtst</t>
  </si>
  <si>
    <t>This is an example Excel DAF file - parameter names are not valid (to avoid accidental load to the ASTRID DAF system)</t>
  </si>
  <si>
    <t>KXX01TIMtst</t>
  </si>
  <si>
    <t>AST99PGEtst</t>
  </si>
  <si>
    <t>CRIO98PGEtst</t>
  </si>
  <si>
    <t>CRIO97PGEtst</t>
  </si>
  <si>
    <t>BoParTst</t>
  </si>
  <si>
    <t>Example DAF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</si>
</sst>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/mm/dd"/>
    <numFmt numFmtId="165" formatCode="0.000"/>
  </numFmts>
  <fonts count="7" x14ac:knownFonts="1">
    <font>
      <sz val="10"/>
      <name val="Arial"/>
    </font>
    <font>
      <b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sz val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164" fontId="0" fillId="0" borderId="1" xfId="0" applyNumberFormat="1" applyBorder="1"/>
    <xf numFmtId="20" fontId="0" fillId="0" borderId="1" xfId="0" applyNumberFormat="1" applyBorder="1"/>
    <xf numFmtId="0" fontId="2" fillId="0" borderId="1" xfId="0" applyFont="1" applyBorder="1"/>
    <xf numFmtId="165" fontId="0" fillId="0" borderId="1" xfId="0" applyNumberFormat="1" applyBorder="1"/>
    <xf numFmtId="0" fontId="1" fillId="0" borderId="1" xfId="0" applyFont="1" applyBorder="1"/>
    <xf numFmtId="165" fontId="1" fillId="2" borderId="1" xfId="0" applyNumberFormat="1" applyFont="1" applyFill="1" applyBorder="1"/>
    <xf numFmtId="165" fontId="0" fillId="0" borderId="1" xfId="0" applyNumberFormat="1" applyBorder="1" applyAlignment="1">
      <alignment horizontal="right"/>
    </xf>
    <xf numFmtId="165" fontId="0" fillId="2" borderId="1" xfId="0" applyNumberFormat="1" applyFill="1" applyBorder="1"/>
    <xf numFmtId="165" fontId="0" fillId="3" borderId="1" xfId="0" applyNumberFormat="1" applyFill="1" applyBorder="1"/>
    <xf numFmtId="0" fontId="0" fillId="0" borderId="1" xfId="0" applyBorder="1" applyAlignment="1">
      <alignment horizontal="right"/>
    </xf>
    <xf numFmtId="2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14" fontId="0" fillId="0" borderId="1" xfId="0" applyNumberFormat="1" applyBorder="1"/>
    <xf numFmtId="165" fontId="0" fillId="0" borderId="1" xfId="0" applyNumberFormat="1" applyBorder="1" applyAlignment="1">
      <alignment horizontal="left"/>
    </xf>
    <xf numFmtId="0" fontId="3" fillId="0" borderId="1" xfId="0" applyFont="1" applyBorder="1"/>
    <xf numFmtId="0" fontId="0" fillId="0" borderId="1" xfId="0" applyFill="1" applyBorder="1"/>
    <xf numFmtId="0" fontId="1" fillId="0" borderId="1" xfId="0" applyFont="1" applyFill="1" applyBorder="1"/>
    <xf numFmtId="165" fontId="0" fillId="0" borderId="1" xfId="0" applyNumberFormat="1" applyFill="1" applyBorder="1"/>
    <xf numFmtId="0" fontId="0" fillId="0" borderId="1" xfId="0" applyNumberFormat="1" applyFill="1" applyBorder="1"/>
    <xf numFmtId="165" fontId="1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40"/>
  <sheetViews>
    <sheetView tabSelected="1" zoomScaleNormal="100" workbookViewId="0">
      <selection activeCell="C2" sqref="C2"/>
    </sheetView>
  </sheetViews>
  <sheetFormatPr defaultColWidth="9.109375" defaultRowHeight="13.2" x14ac:dyDescent="0.25"/>
  <cols>
    <col min="1" max="1" width="4.6640625" style="1" customWidth="1"/>
    <col min="2" max="2" width="19" style="1" customWidth="1"/>
    <col min="3" max="3" width="7.88671875" style="1" customWidth="1"/>
    <col min="4" max="7" width="9.109375" style="1"/>
    <col min="8" max="8" width="9.5546875" style="1" bestFit="1" customWidth="1"/>
    <col min="9" max="9" width="9.109375" style="1"/>
    <col min="10" max="10" width="10.88671875" style="1" customWidth="1"/>
    <col min="11" max="13" width="9.109375" style="1"/>
    <col min="14" max="14" width="9.5546875" style="1" bestFit="1" customWidth="1"/>
    <col min="15" max="16384" width="9.109375" style="1"/>
  </cols>
  <sheetData>
    <row r="1" spans="1:24" x14ac:dyDescent="0.25">
      <c r="A1" s="1" t="s">
        <v>6</v>
      </c>
      <c r="B1" s="1" t="s">
        <v>36</v>
      </c>
    </row>
    <row r="2" spans="1:24" x14ac:dyDescent="0.25">
      <c r="A2" s="1" t="s">
        <v>0</v>
      </c>
      <c r="B2" s="2">
        <f ca="1">NOW()</f>
        <v>43914.733579861109</v>
      </c>
      <c r="C2" s="3" t="s">
        <v>48</v>
      </c>
      <c r="K2" s="2"/>
      <c r="L2" s="3"/>
      <c r="M2" s="10" t="s">
        <v>12</v>
      </c>
      <c r="N2" s="12"/>
      <c r="O2" s="12">
        <v>1</v>
      </c>
    </row>
    <row r="3" spans="1:24" x14ac:dyDescent="0.25">
      <c r="A3" s="1" t="s">
        <v>1</v>
      </c>
      <c r="M3" s="10" t="s">
        <v>13</v>
      </c>
      <c r="N3" s="12"/>
      <c r="O3" s="13">
        <v>35990</v>
      </c>
    </row>
    <row r="4" spans="1:24" x14ac:dyDescent="0.25">
      <c r="A4" s="1" t="s">
        <v>1</v>
      </c>
      <c r="B4" s="1" t="s">
        <v>14</v>
      </c>
      <c r="D4" s="1" t="s">
        <v>15</v>
      </c>
      <c r="F4" s="1" t="s">
        <v>16</v>
      </c>
      <c r="H4" s="1" t="s">
        <v>16</v>
      </c>
      <c r="J4" s="14">
        <v>36209</v>
      </c>
    </row>
    <row r="5" spans="1:24" x14ac:dyDescent="0.25">
      <c r="A5" s="1" t="s">
        <v>1</v>
      </c>
      <c r="B5" s="1" t="s">
        <v>17</v>
      </c>
      <c r="D5" s="1" t="s">
        <v>23</v>
      </c>
      <c r="H5" s="14" t="s">
        <v>18</v>
      </c>
      <c r="J5" s="14">
        <v>35990</v>
      </c>
    </row>
    <row r="6" spans="1:24" x14ac:dyDescent="0.25">
      <c r="A6" s="1" t="s">
        <v>1</v>
      </c>
      <c r="B6" s="1" t="s">
        <v>24</v>
      </c>
      <c r="D6" s="1" t="s">
        <v>42</v>
      </c>
      <c r="G6" s="14"/>
    </row>
    <row r="7" spans="1:24" x14ac:dyDescent="0.25">
      <c r="A7" s="1" t="s">
        <v>1</v>
      </c>
    </row>
    <row r="8" spans="1:24" x14ac:dyDescent="0.25">
      <c r="A8" s="1" t="s">
        <v>1</v>
      </c>
      <c r="B8" s="4" t="s">
        <v>10</v>
      </c>
    </row>
    <row r="9" spans="1:24" x14ac:dyDescent="0.25">
      <c r="A9" s="1" t="s">
        <v>1</v>
      </c>
    </row>
    <row r="10" spans="1:24" x14ac:dyDescent="0.25">
      <c r="A10" s="1" t="s">
        <v>1</v>
      </c>
      <c r="B10" s="1" t="s">
        <v>8</v>
      </c>
      <c r="E10" s="10">
        <v>0</v>
      </c>
      <c r="F10" s="5">
        <v>2</v>
      </c>
      <c r="G10" s="5">
        <v>0.5</v>
      </c>
      <c r="H10" s="5">
        <v>1.8</v>
      </c>
      <c r="I10" s="5">
        <v>1</v>
      </c>
      <c r="J10" s="5">
        <v>1</v>
      </c>
      <c r="K10" s="5">
        <v>1</v>
      </c>
      <c r="L10" s="5">
        <v>0.5</v>
      </c>
      <c r="M10" s="5">
        <v>0.5</v>
      </c>
      <c r="N10" s="5">
        <v>0.5</v>
      </c>
      <c r="O10" s="5">
        <v>0.2</v>
      </c>
      <c r="P10" s="5">
        <v>0.2</v>
      </c>
      <c r="Q10" s="5">
        <v>0.2</v>
      </c>
      <c r="R10" s="5">
        <v>4</v>
      </c>
      <c r="S10" s="5">
        <v>2</v>
      </c>
      <c r="T10" s="5">
        <v>1</v>
      </c>
      <c r="U10" s="5">
        <v>0.2</v>
      </c>
      <c r="V10" s="5">
        <v>2</v>
      </c>
      <c r="W10" s="5">
        <v>0.2</v>
      </c>
      <c r="X10" s="5">
        <v>0.1</v>
      </c>
    </row>
    <row r="11" spans="1:24" x14ac:dyDescent="0.25">
      <c r="A11" s="1" t="s">
        <v>2</v>
      </c>
      <c r="B11" s="6" t="s">
        <v>7</v>
      </c>
      <c r="C11" s="6"/>
      <c r="D11" s="6"/>
      <c r="E11" s="7">
        <f>E10</f>
        <v>0</v>
      </c>
      <c r="F11" s="7">
        <f>E11+F10</f>
        <v>2</v>
      </c>
      <c r="G11" s="7">
        <f>F11+G10</f>
        <v>2.5</v>
      </c>
      <c r="H11" s="7">
        <f>G11+H10</f>
        <v>4.3</v>
      </c>
      <c r="I11" s="7">
        <f t="shared" ref="I11:X11" si="0">H11+I10</f>
        <v>5.3</v>
      </c>
      <c r="J11" s="7">
        <f t="shared" si="0"/>
        <v>6.3</v>
      </c>
      <c r="K11" s="7">
        <f t="shared" si="0"/>
        <v>7.3</v>
      </c>
      <c r="L11" s="7">
        <f t="shared" si="0"/>
        <v>7.8</v>
      </c>
      <c r="M11" s="7">
        <f t="shared" si="0"/>
        <v>8.3000000000000007</v>
      </c>
      <c r="N11" s="7">
        <f t="shared" si="0"/>
        <v>8.8000000000000007</v>
      </c>
      <c r="O11" s="7">
        <f t="shared" si="0"/>
        <v>9</v>
      </c>
      <c r="P11" s="7">
        <f t="shared" si="0"/>
        <v>9.1999999999999993</v>
      </c>
      <c r="Q11" s="7">
        <f>P11+Q10</f>
        <v>9.3999999999999986</v>
      </c>
      <c r="R11" s="7">
        <f t="shared" si="0"/>
        <v>13.399999999999999</v>
      </c>
      <c r="S11" s="7">
        <f t="shared" si="0"/>
        <v>15.399999999999999</v>
      </c>
      <c r="T11" s="7">
        <f t="shared" si="0"/>
        <v>16.399999999999999</v>
      </c>
      <c r="U11" s="7">
        <f t="shared" si="0"/>
        <v>16.599999999999998</v>
      </c>
      <c r="V11" s="7">
        <f t="shared" si="0"/>
        <v>18.599999999999998</v>
      </c>
      <c r="W11" s="7">
        <f t="shared" si="0"/>
        <v>18.799999999999997</v>
      </c>
      <c r="X11" s="7">
        <f t="shared" si="0"/>
        <v>18.899999999999999</v>
      </c>
    </row>
    <row r="12" spans="1:24" x14ac:dyDescent="0.25">
      <c r="A12" s="1" t="s">
        <v>1</v>
      </c>
      <c r="E12" s="8" t="s">
        <v>11</v>
      </c>
      <c r="F12" s="8"/>
      <c r="G12" s="8"/>
      <c r="H12" s="8"/>
      <c r="I12" s="8"/>
      <c r="J12" s="8"/>
      <c r="K12" s="15"/>
      <c r="L12" s="8"/>
      <c r="M12" s="8"/>
      <c r="N12" s="8"/>
      <c r="O12" s="8" t="s">
        <v>19</v>
      </c>
      <c r="P12" s="1" t="s">
        <v>29</v>
      </c>
      <c r="Q12" s="8"/>
      <c r="T12" s="1" t="s">
        <v>19</v>
      </c>
    </row>
    <row r="13" spans="1:24" x14ac:dyDescent="0.25">
      <c r="A13" s="1" t="s">
        <v>4</v>
      </c>
      <c r="B13" s="11">
        <v>10</v>
      </c>
      <c r="E13" s="8"/>
      <c r="F13" s="8">
        <v>250</v>
      </c>
      <c r="G13" s="8"/>
      <c r="H13" s="8">
        <v>300</v>
      </c>
      <c r="I13" s="8"/>
      <c r="J13" s="8"/>
      <c r="K13" s="8"/>
      <c r="L13" s="8"/>
      <c r="M13" s="8"/>
      <c r="N13" s="8">
        <v>200</v>
      </c>
      <c r="O13" s="8"/>
      <c r="P13" s="8"/>
      <c r="Q13" s="8">
        <v>120</v>
      </c>
      <c r="U13" s="1">
        <v>120</v>
      </c>
      <c r="V13" s="1">
        <v>60</v>
      </c>
    </row>
    <row r="14" spans="1:24" x14ac:dyDescent="0.25">
      <c r="A14" s="1" t="s">
        <v>3</v>
      </c>
      <c r="B14" s="1" t="s">
        <v>37</v>
      </c>
      <c r="C14" s="1" t="s">
        <v>9</v>
      </c>
      <c r="D14" s="1" t="s">
        <v>5</v>
      </c>
      <c r="E14" s="5">
        <f>191.14+0.03</f>
        <v>191.17</v>
      </c>
      <c r="F14" s="9">
        <f>E14</f>
        <v>191.17</v>
      </c>
      <c r="G14" s="9">
        <f>(H14-F14)/(H11-F11)*(G11-F11)+F14</f>
        <v>232.70260869565217</v>
      </c>
      <c r="H14" s="5">
        <v>382.22</v>
      </c>
      <c r="I14" s="5">
        <f>572.14-0.1</f>
        <v>572.04</v>
      </c>
      <c r="J14" s="5">
        <v>765.52</v>
      </c>
      <c r="K14" s="5">
        <v>956.9</v>
      </c>
      <c r="L14" s="5">
        <v>1050</v>
      </c>
      <c r="M14" s="5">
        <v>1150</v>
      </c>
      <c r="N14" s="5">
        <f>1240.3</f>
        <v>1240.3</v>
      </c>
      <c r="O14" s="9">
        <f>N14</f>
        <v>1240.3</v>
      </c>
      <c r="P14" s="9">
        <f>N14</f>
        <v>1240.3</v>
      </c>
      <c r="Q14" s="9">
        <f>N14</f>
        <v>1240.3</v>
      </c>
      <c r="R14" s="9">
        <f>E14</f>
        <v>191.17</v>
      </c>
      <c r="S14" s="10">
        <v>45</v>
      </c>
      <c r="T14" s="9">
        <v>50</v>
      </c>
      <c r="U14" s="9">
        <v>50</v>
      </c>
      <c r="V14" s="9">
        <f>E14</f>
        <v>191.17</v>
      </c>
      <c r="W14" s="9">
        <f t="shared" ref="W14:W18" si="1">E14</f>
        <v>191.17</v>
      </c>
      <c r="X14" s="9">
        <f t="shared" ref="X14:X18" si="2">E14</f>
        <v>191.17</v>
      </c>
    </row>
    <row r="15" spans="1:24" x14ac:dyDescent="0.25">
      <c r="A15" s="1" t="s">
        <v>3</v>
      </c>
      <c r="B15" s="1" t="s">
        <v>38</v>
      </c>
      <c r="C15" s="1" t="s">
        <v>9</v>
      </c>
      <c r="D15" s="1" t="s">
        <v>5</v>
      </c>
      <c r="E15" s="5">
        <f>57.716-0.336+0.073-0.03</f>
        <v>57.423000000000002</v>
      </c>
      <c r="F15" s="5">
        <f>E15</f>
        <v>57.423000000000002</v>
      </c>
      <c r="G15" s="5">
        <f>69.93+0.2-0.1</f>
        <v>70.030000000000015</v>
      </c>
      <c r="H15" s="5">
        <f>115.8-1</f>
        <v>114.8</v>
      </c>
      <c r="I15" s="5">
        <f>172.28-0.5</f>
        <v>171.78</v>
      </c>
      <c r="J15" s="5">
        <f>229.3-1</f>
        <v>228.3</v>
      </c>
      <c r="K15" s="5">
        <v>281.54000000000002</v>
      </c>
      <c r="L15" s="5">
        <v>301.14999999999998</v>
      </c>
      <c r="M15" s="5">
        <v>320.77</v>
      </c>
      <c r="N15" s="5">
        <f>335.1-0</f>
        <v>335.1</v>
      </c>
      <c r="O15" s="9">
        <f>N15</f>
        <v>335.1</v>
      </c>
      <c r="P15" s="9">
        <f t="shared" ref="P15:Q18" si="3">O15</f>
        <v>335.1</v>
      </c>
      <c r="Q15" s="9">
        <f t="shared" si="3"/>
        <v>335.1</v>
      </c>
      <c r="R15" s="9">
        <f>E15</f>
        <v>57.423000000000002</v>
      </c>
      <c r="S15" s="10">
        <v>5</v>
      </c>
      <c r="T15" s="9">
        <f>S15</f>
        <v>5</v>
      </c>
      <c r="U15" s="9">
        <f t="shared" ref="U15:U18" si="4">S15</f>
        <v>5</v>
      </c>
      <c r="V15" s="9">
        <f>E15</f>
        <v>57.423000000000002</v>
      </c>
      <c r="W15" s="9">
        <f t="shared" si="1"/>
        <v>57.423000000000002</v>
      </c>
      <c r="X15" s="9">
        <f t="shared" si="2"/>
        <v>57.423000000000002</v>
      </c>
    </row>
    <row r="16" spans="1:24" x14ac:dyDescent="0.25">
      <c r="A16" s="1" t="s">
        <v>3</v>
      </c>
      <c r="B16" s="1" t="s">
        <v>39</v>
      </c>
      <c r="C16" s="1" t="s">
        <v>9</v>
      </c>
      <c r="D16" s="1" t="s">
        <v>5</v>
      </c>
      <c r="E16" s="9">
        <f>E15</f>
        <v>57.423000000000002</v>
      </c>
      <c r="F16" s="9">
        <f t="shared" ref="F16:R16" si="5">F15</f>
        <v>57.423000000000002</v>
      </c>
      <c r="G16" s="9">
        <f t="shared" si="5"/>
        <v>70.030000000000015</v>
      </c>
      <c r="H16" s="9">
        <f>H15</f>
        <v>114.8</v>
      </c>
      <c r="I16" s="9">
        <f>I15</f>
        <v>171.78</v>
      </c>
      <c r="J16" s="9">
        <f>J15</f>
        <v>228.3</v>
      </c>
      <c r="K16" s="9">
        <f t="shared" si="5"/>
        <v>281.54000000000002</v>
      </c>
      <c r="L16" s="9">
        <f t="shared" si="5"/>
        <v>301.14999999999998</v>
      </c>
      <c r="M16" s="9">
        <f t="shared" si="5"/>
        <v>320.77</v>
      </c>
      <c r="N16" s="9">
        <f t="shared" si="5"/>
        <v>335.1</v>
      </c>
      <c r="O16" s="9">
        <f>O15</f>
        <v>335.1</v>
      </c>
      <c r="P16" s="9">
        <f t="shared" si="3"/>
        <v>335.1</v>
      </c>
      <c r="Q16" s="9">
        <f t="shared" si="3"/>
        <v>335.1</v>
      </c>
      <c r="R16" s="9">
        <f t="shared" si="5"/>
        <v>57.423000000000002</v>
      </c>
      <c r="S16" s="10">
        <v>5</v>
      </c>
      <c r="T16" s="9">
        <f t="shared" ref="T16:T18" si="6">S16</f>
        <v>5</v>
      </c>
      <c r="U16" s="9">
        <f t="shared" si="4"/>
        <v>5</v>
      </c>
      <c r="V16" s="9">
        <f>V15</f>
        <v>57.423000000000002</v>
      </c>
      <c r="W16" s="9">
        <f t="shared" si="1"/>
        <v>57.423000000000002</v>
      </c>
      <c r="X16" s="9">
        <f t="shared" si="2"/>
        <v>57.423000000000002</v>
      </c>
    </row>
    <row r="17" spans="1:24" x14ac:dyDescent="0.25">
      <c r="A17" s="1" t="s">
        <v>3</v>
      </c>
      <c r="B17" s="1" t="s">
        <v>40</v>
      </c>
      <c r="C17" s="1" t="s">
        <v>9</v>
      </c>
      <c r="D17" s="1" t="s">
        <v>5</v>
      </c>
      <c r="E17" s="5">
        <f>90.592-0.2+0.15+0.03</f>
        <v>90.572000000000003</v>
      </c>
      <c r="F17" s="5">
        <f>E17</f>
        <v>90.572000000000003</v>
      </c>
      <c r="G17" s="5">
        <f>110+0.05-0.1</f>
        <v>109.95</v>
      </c>
      <c r="H17" s="5">
        <f>181-0.25+0.2-0.1-0.5</f>
        <v>180.35</v>
      </c>
      <c r="I17" s="5">
        <f>270.4-1</f>
        <v>269.39999999999998</v>
      </c>
      <c r="J17" s="5">
        <f>359-1</f>
        <v>358</v>
      </c>
      <c r="K17" s="5">
        <v>441</v>
      </c>
      <c r="L17" s="5">
        <v>471</v>
      </c>
      <c r="M17" s="5">
        <v>502</v>
      </c>
      <c r="N17" s="5">
        <f>524+1</f>
        <v>525</v>
      </c>
      <c r="O17" s="9">
        <f>N17</f>
        <v>525</v>
      </c>
      <c r="P17" s="9">
        <f t="shared" si="3"/>
        <v>525</v>
      </c>
      <c r="Q17" s="9">
        <f t="shared" si="3"/>
        <v>525</v>
      </c>
      <c r="R17" s="9">
        <f>E17</f>
        <v>90.572000000000003</v>
      </c>
      <c r="S17" s="10">
        <v>5</v>
      </c>
      <c r="T17" s="9">
        <f t="shared" si="6"/>
        <v>5</v>
      </c>
      <c r="U17" s="9">
        <f t="shared" si="4"/>
        <v>5</v>
      </c>
      <c r="V17" s="9">
        <f>E17</f>
        <v>90.572000000000003</v>
      </c>
      <c r="W17" s="9">
        <f t="shared" si="1"/>
        <v>90.572000000000003</v>
      </c>
      <c r="X17" s="9">
        <f t="shared" si="2"/>
        <v>90.572000000000003</v>
      </c>
    </row>
    <row r="18" spans="1:24" x14ac:dyDescent="0.25">
      <c r="A18" s="1" t="s">
        <v>3</v>
      </c>
      <c r="B18" s="1" t="s">
        <v>41</v>
      </c>
      <c r="C18" s="1" t="s">
        <v>9</v>
      </c>
      <c r="D18" s="1" t="s">
        <v>5</v>
      </c>
      <c r="E18" s="9">
        <f>E17</f>
        <v>90.572000000000003</v>
      </c>
      <c r="F18" s="9">
        <f>E18</f>
        <v>90.572000000000003</v>
      </c>
      <c r="G18" s="9">
        <f t="shared" ref="G18:V18" si="7">G17</f>
        <v>109.95</v>
      </c>
      <c r="H18" s="9">
        <f>H17</f>
        <v>180.35</v>
      </c>
      <c r="I18" s="9">
        <f>I17</f>
        <v>269.39999999999998</v>
      </c>
      <c r="J18" s="9">
        <f t="shared" si="7"/>
        <v>358</v>
      </c>
      <c r="K18" s="9">
        <f t="shared" si="7"/>
        <v>441</v>
      </c>
      <c r="L18" s="9">
        <f t="shared" si="7"/>
        <v>471</v>
      </c>
      <c r="M18" s="9">
        <f t="shared" si="7"/>
        <v>502</v>
      </c>
      <c r="N18" s="9">
        <f t="shared" si="7"/>
        <v>525</v>
      </c>
      <c r="O18" s="9">
        <f>O17</f>
        <v>525</v>
      </c>
      <c r="P18" s="9">
        <f t="shared" si="3"/>
        <v>525</v>
      </c>
      <c r="Q18" s="9">
        <f t="shared" si="3"/>
        <v>525</v>
      </c>
      <c r="R18" s="9">
        <f t="shared" si="7"/>
        <v>90.572000000000003</v>
      </c>
      <c r="S18" s="10">
        <v>5</v>
      </c>
      <c r="T18" s="9">
        <f t="shared" si="6"/>
        <v>5</v>
      </c>
      <c r="U18" s="9">
        <f t="shared" si="4"/>
        <v>5</v>
      </c>
      <c r="V18" s="9">
        <f t="shared" si="7"/>
        <v>90.572000000000003</v>
      </c>
      <c r="W18" s="9">
        <f t="shared" si="1"/>
        <v>90.572000000000003</v>
      </c>
      <c r="X18" s="9">
        <f t="shared" si="2"/>
        <v>90.572000000000003</v>
      </c>
    </row>
    <row r="19" spans="1:24" x14ac:dyDescent="0.25">
      <c r="A19" s="1" t="s">
        <v>1</v>
      </c>
      <c r="E19" s="5"/>
      <c r="G19" s="5"/>
    </row>
    <row r="20" spans="1:24" x14ac:dyDescent="0.25">
      <c r="A20" s="1" t="s">
        <v>1</v>
      </c>
    </row>
    <row r="21" spans="1:24" x14ac:dyDescent="0.25">
      <c r="A21" s="1" t="s">
        <v>20</v>
      </c>
      <c r="B21" s="6" t="s">
        <v>21</v>
      </c>
      <c r="E21" s="21">
        <f>T11</f>
        <v>16.399999999999999</v>
      </c>
      <c r="F21" s="7"/>
    </row>
    <row r="22" spans="1:24" x14ac:dyDescent="0.25">
      <c r="A22" s="1" t="s">
        <v>20</v>
      </c>
      <c r="B22" s="16" t="s">
        <v>22</v>
      </c>
      <c r="E22" s="1">
        <v>0</v>
      </c>
    </row>
    <row r="23" spans="1:24" x14ac:dyDescent="0.25">
      <c r="A23" s="1" t="s">
        <v>1</v>
      </c>
      <c r="B23" s="16"/>
    </row>
    <row r="24" spans="1:24" hidden="1" x14ac:dyDescent="0.25">
      <c r="A24" s="1" t="s">
        <v>1</v>
      </c>
      <c r="B24" s="6" t="s">
        <v>21</v>
      </c>
      <c r="E24" s="7">
        <f>P11</f>
        <v>9.1999999999999993</v>
      </c>
      <c r="F24" s="7">
        <f>U11</f>
        <v>16.599999999999998</v>
      </c>
    </row>
    <row r="25" spans="1:24" hidden="1" x14ac:dyDescent="0.25">
      <c r="A25" s="1" t="s">
        <v>1</v>
      </c>
      <c r="B25" s="16" t="s">
        <v>22</v>
      </c>
      <c r="E25" s="1">
        <v>0</v>
      </c>
      <c r="F25" s="1">
        <v>0</v>
      </c>
    </row>
    <row r="26" spans="1:24" hidden="1" x14ac:dyDescent="0.25">
      <c r="A26" s="1" t="s">
        <v>1</v>
      </c>
    </row>
    <row r="27" spans="1:24" x14ac:dyDescent="0.25">
      <c r="A27" s="17" t="s">
        <v>2</v>
      </c>
      <c r="B27" s="18" t="s">
        <v>7</v>
      </c>
      <c r="C27" s="17"/>
      <c r="D27" s="17"/>
      <c r="E27" s="9">
        <v>0</v>
      </c>
      <c r="F27" s="9">
        <v>0.1</v>
      </c>
      <c r="G27" s="9">
        <f>P11</f>
        <v>9.1999999999999993</v>
      </c>
      <c r="H27" s="9">
        <f>Q11</f>
        <v>9.3999999999999986</v>
      </c>
      <c r="I27" s="19"/>
      <c r="J27" s="19"/>
      <c r="K27" s="19"/>
      <c r="L27" s="19"/>
      <c r="M27" s="19"/>
      <c r="N27" s="19"/>
      <c r="O27" s="19"/>
      <c r="P27" s="19"/>
      <c r="Q27" s="17"/>
    </row>
    <row r="28" spans="1:24" x14ac:dyDescent="0.25">
      <c r="A28" s="17" t="s">
        <v>25</v>
      </c>
      <c r="B28" s="17" t="s">
        <v>43</v>
      </c>
      <c r="C28" s="17" t="s">
        <v>26</v>
      </c>
      <c r="D28" s="17"/>
      <c r="E28" s="19">
        <v>4.0000000000000001E-3</v>
      </c>
      <c r="F28" s="19">
        <v>0</v>
      </c>
      <c r="G28" s="19">
        <v>0</v>
      </c>
      <c r="H28" s="19">
        <v>0</v>
      </c>
      <c r="I28" s="20"/>
      <c r="J28" s="20"/>
      <c r="K28" s="20"/>
      <c r="L28" s="20"/>
      <c r="M28" s="20"/>
      <c r="N28" s="20"/>
      <c r="O28" s="20"/>
      <c r="P28" s="20"/>
      <c r="Q28" s="17"/>
    </row>
    <row r="29" spans="1:24" x14ac:dyDescent="0.25">
      <c r="A29" s="17" t="s">
        <v>25</v>
      </c>
      <c r="B29" s="17" t="s">
        <v>44</v>
      </c>
      <c r="C29" s="17" t="s">
        <v>26</v>
      </c>
      <c r="D29" s="17"/>
      <c r="E29" s="19">
        <v>0</v>
      </c>
      <c r="F29" s="19">
        <v>1.0009999999999999</v>
      </c>
      <c r="G29" s="19">
        <v>0.112</v>
      </c>
      <c r="H29" s="19">
        <v>1.0009999999999999</v>
      </c>
      <c r="I29" s="20"/>
      <c r="J29" s="20"/>
      <c r="K29" s="20"/>
      <c r="L29" s="20"/>
      <c r="M29" s="20"/>
      <c r="N29" s="20"/>
      <c r="O29" s="20"/>
      <c r="P29" s="20"/>
      <c r="Q29" s="17"/>
    </row>
    <row r="30" spans="1:24" x14ac:dyDescent="0.25">
      <c r="A30" s="1" t="s">
        <v>25</v>
      </c>
      <c r="B30" s="1" t="s">
        <v>45</v>
      </c>
      <c r="C30" s="1" t="s">
        <v>26</v>
      </c>
      <c r="D30"/>
      <c r="E30" s="1">
        <v>0</v>
      </c>
      <c r="F30" s="1">
        <v>0.2</v>
      </c>
      <c r="G30" s="1">
        <v>0.1</v>
      </c>
      <c r="H30" s="1">
        <v>0</v>
      </c>
      <c r="I30" s="20"/>
      <c r="J30" s="20"/>
      <c r="K30" s="20"/>
      <c r="L30" s="20"/>
      <c r="M30" s="20"/>
      <c r="N30" s="20"/>
      <c r="O30" s="20"/>
      <c r="P30" s="20"/>
      <c r="Q30" s="17"/>
    </row>
    <row r="31" spans="1:24" x14ac:dyDescent="0.25">
      <c r="B31" s="1" t="s">
        <v>46</v>
      </c>
      <c r="C31" s="1" t="s">
        <v>26</v>
      </c>
      <c r="D31"/>
      <c r="E31" s="1">
        <v>0</v>
      </c>
      <c r="F31" s="1">
        <v>0.6</v>
      </c>
      <c r="G31" s="1">
        <v>0.1</v>
      </c>
      <c r="H31" s="1">
        <v>0.4</v>
      </c>
      <c r="I31" s="20"/>
      <c r="J31" s="20"/>
      <c r="K31" s="20"/>
      <c r="L31" s="20"/>
      <c r="M31" s="20"/>
      <c r="N31" s="20"/>
      <c r="O31" s="20"/>
      <c r="P31" s="20"/>
      <c r="Q31" s="17"/>
    </row>
    <row r="32" spans="1:24" x14ac:dyDescent="0.25">
      <c r="A32" s="1" t="s">
        <v>1</v>
      </c>
      <c r="B32" s="1" t="s">
        <v>27</v>
      </c>
      <c r="E32" s="11"/>
    </row>
    <row r="33" spans="1:5" x14ac:dyDescent="0.25">
      <c r="A33" s="1" t="s">
        <v>1</v>
      </c>
      <c r="B33" s="1" t="s">
        <v>28</v>
      </c>
    </row>
    <row r="34" spans="1:5" x14ac:dyDescent="0.25">
      <c r="A34" s="1" t="s">
        <v>1</v>
      </c>
      <c r="B34" s="1" t="s">
        <v>33</v>
      </c>
    </row>
    <row r="35" spans="1:5" x14ac:dyDescent="0.25">
      <c r="A35" s="1" t="s">
        <v>1</v>
      </c>
    </row>
    <row r="36" spans="1:5" x14ac:dyDescent="0.25">
      <c r="A36" s="1" t="s">
        <v>1</v>
      </c>
      <c r="B36" s="6" t="s">
        <v>31</v>
      </c>
    </row>
    <row r="37" spans="1:5" x14ac:dyDescent="0.25">
      <c r="A37" s="1" t="s">
        <v>32</v>
      </c>
      <c r="B37" s="1" t="s">
        <v>47</v>
      </c>
      <c r="C37" s="1" t="s">
        <v>30</v>
      </c>
      <c r="E37" s="5">
        <f>P11+E22</f>
        <v>9.1999999999999993</v>
      </c>
    </row>
    <row r="38" spans="1:5" x14ac:dyDescent="0.25">
      <c r="A38" s="1" t="s">
        <v>1</v>
      </c>
    </row>
    <row r="39" spans="1:5" x14ac:dyDescent="0.25">
      <c r="A39" s="1" t="s">
        <v>34</v>
      </c>
      <c r="B39" s="1" t="s">
        <v>35</v>
      </c>
      <c r="C39" s="1">
        <v>3</v>
      </c>
      <c r="E39" s="5"/>
    </row>
    <row r="40" spans="1:5" x14ac:dyDescent="0.25">
      <c r="A40" s="1" t="s">
        <v>1</v>
      </c>
    </row>
  </sheetData>
  <phoneticPr fontId="4" type="noConversion"/>
  <printOptions horizontalCentered="1" gridLines="1"/>
  <pageMargins left="0.22" right="0.17" top="0.78740157480314965" bottom="0.43307086614173229" header="0.51181102362204722" footer="0.19685039370078741"/>
  <pageSetup paperSize="9" scale="70" fitToHeight="2" orientation="landscape" r:id="rId1"/>
  <headerFooter alignWithMargins="0">
    <oddHeader>&amp;C&amp;14 &amp;F;&amp;A</oddHeader>
    <oddFooter>&amp;R&amp;14Print time: &amp;D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Standard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jsn</dc:creator>
  <dc:description>Origin: El-98-20</dc:description>
  <cp:lastModifiedBy>Jørgen S. Nielsen</cp:lastModifiedBy>
  <cp:lastPrinted>2012-01-20T15:10:46Z</cp:lastPrinted>
  <dcterms:created xsi:type="dcterms:W3CDTF">1998-01-16T08:07:10Z</dcterms:created>
  <dcterms:modified xsi:type="dcterms:W3CDTF">2020-03-25T09:34:25Z</dcterms:modified>
</cp:coreProperties>
</file>